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increstsdvm2024-my.sharepoint.com/personal/joice_valente_fincrestsdvm2024_onmicrosoft_com/Documents/"/>
    </mc:Choice>
  </mc:AlternateContent>
  <xr:revisionPtr revIDLastSave="0" documentId="8_{6C4A4930-C5E2-4C39-93B3-B2D2F6C85DCA}" xr6:coauthVersionLast="47" xr6:coauthVersionMax="47" xr10:uidLastSave="{00000000-0000-0000-0000-000000000000}"/>
  <bookViews>
    <workbookView xWindow="-120" yWindow="-120" windowWidth="29040" windowHeight="15720" xr2:uid="{55772F2B-0A8E-4FCA-9199-25D5137F0878}"/>
  </bookViews>
  <sheets>
    <sheet name="Simulação de Investimentos" sheetId="1" r:id="rId1"/>
    <sheet name="Dados de Fórmulas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1" l="1"/>
  <c r="H18" i="1" s="1"/>
  <c r="H19" i="1" l="1"/>
  <c r="H17" i="1"/>
  <c r="H20" i="1" l="1"/>
  <c r="H22" i="1" s="1"/>
  <c r="H25" i="1" l="1"/>
  <c r="C7" i="2" l="1"/>
  <c r="B23" i="2"/>
  <c r="B18" i="2"/>
  <c r="B21" i="2" s="1"/>
  <c r="A2" i="2"/>
  <c r="C4" i="2" l="1"/>
  <c r="H26" i="1"/>
  <c r="H29" i="1" s="1" a="1"/>
  <c r="H29" i="1" s="1"/>
  <c r="D25" i="1" l="1"/>
  <c r="C5" i="2"/>
  <c r="C6" i="2" s="1"/>
  <c r="C23" i="2" l="1"/>
  <c r="C21" i="2"/>
  <c r="H2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<sst xmlns="http://schemas.openxmlformats.org/spreadsheetml/2006/main" count="76" uniqueCount="56">
  <si>
    <t>Tipologia</t>
  </si>
  <si>
    <t>Quantidades</t>
  </si>
  <si>
    <t>Preço</t>
  </si>
  <si>
    <t>ISIN</t>
  </si>
  <si>
    <t>Tipo de operação</t>
  </si>
  <si>
    <t>Contagem de dias</t>
  </si>
  <si>
    <t>Compra</t>
  </si>
  <si>
    <t>Venda</t>
  </si>
  <si>
    <t>Mercados</t>
  </si>
  <si>
    <t>Primário</t>
  </si>
  <si>
    <t>Secundário</t>
  </si>
  <si>
    <t>Segmentos</t>
  </si>
  <si>
    <t>MBTT</t>
  </si>
  <si>
    <t>MBOP</t>
  </si>
  <si>
    <t>MBUP</t>
  </si>
  <si>
    <t>MBA</t>
  </si>
  <si>
    <t>Acções</t>
  </si>
  <si>
    <t>OP</t>
  </si>
  <si>
    <t>OT-NR</t>
  </si>
  <si>
    <t>OT-TX</t>
  </si>
  <si>
    <t>BT</t>
  </si>
  <si>
    <t>OT-ME</t>
  </si>
  <si>
    <t>UP</t>
  </si>
  <si>
    <t>Próximo cupão</t>
  </si>
  <si>
    <t>Último cupão</t>
  </si>
  <si>
    <t>Kz</t>
  </si>
  <si>
    <t>Factor</t>
  </si>
  <si>
    <t>Montante Nominal</t>
  </si>
  <si>
    <t>Juros Corridos</t>
  </si>
  <si>
    <t>Controlo de comissões</t>
  </si>
  <si>
    <t>Cálculo de comissão</t>
  </si>
  <si>
    <t>Cálculo de Juros/Amortização</t>
  </si>
  <si>
    <t>Total de custos</t>
  </si>
  <si>
    <t>Rentabilidade</t>
  </si>
  <si>
    <t>Data do proximo cupão</t>
  </si>
  <si>
    <t>Total de cupões até a maturidade</t>
  </si>
  <si>
    <t>Retorno do investimento</t>
  </si>
  <si>
    <t>Reembolso de capital</t>
  </si>
  <si>
    <t>Código CEVAMA</t>
  </si>
  <si>
    <t>Total a pagar</t>
  </si>
  <si>
    <t>SIMULAÇÃO DE SUBSCRIÇÃO</t>
  </si>
  <si>
    <t>Data de início</t>
  </si>
  <si>
    <t>Data de liquidação</t>
  </si>
  <si>
    <t>AOBFAAAAAA08</t>
  </si>
  <si>
    <t>BFAAAAAA</t>
  </si>
  <si>
    <t>Detalhes de subscrição</t>
  </si>
  <si>
    <t>Montante</t>
  </si>
  <si>
    <t>Comissões</t>
  </si>
  <si>
    <t>Intermediação</t>
  </si>
  <si>
    <t>0,045% +IVA%</t>
  </si>
  <si>
    <t>0,20% +IVA</t>
  </si>
  <si>
    <t>0,50% +IVA</t>
  </si>
  <si>
    <t>Taxa de bolsa</t>
  </si>
  <si>
    <t>Comissão de liquidação</t>
  </si>
  <si>
    <t>* Cada investidor poderá transmitir uma ou mais declarações de aceitação, expressas em múltiplos de 1 (uma) Ação que, isoladamente, tenham por objeto, no mínimo, 5 (cinco) Ações, com respeito pelo limite máximo de 1.499.999 Ações por investidor.</t>
  </si>
  <si>
    <t>**Acções serão alineadas ao preço unitário compreendido no intervalo entre o valor mínimo de Kz. 41 500 e o máximo de Kz. 49 500kz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</si>
</sst>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\-* #,##0_-;_-* &quot;-&quot;??_-;_-@_-"/>
    <numFmt numFmtId="165" formatCode="_-* #,##0.00\ _€_-;\-* #,##0.00\ _€_-;_-* &quot;-&quot;??\ _€_-;_-@_-"/>
    <numFmt numFmtId="166" formatCode="0.000"/>
    <numFmt numFmtId="167" formatCode="0.000%"/>
    <numFmt numFmtId="168" formatCode="0.0000%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i/>
      <sz val="12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b/>
      <sz val="11"/>
      <color theme="1"/>
      <name val="Arial"/>
      <family val="2"/>
    </font>
    <font>
      <i/>
      <sz val="14"/>
      <color theme="1"/>
      <name val="Arial"/>
      <family val="2"/>
    </font>
    <font>
      <i/>
      <sz val="10"/>
      <color theme="1"/>
      <name val="Arial"/>
      <family val="2"/>
    </font>
    <font>
      <sz val="9"/>
      <color theme="1"/>
      <name val="Arial"/>
      <family val="2"/>
    </font>
    <font>
      <b/>
      <i/>
      <sz val="14"/>
      <color rgb="FFFF0000"/>
      <name val="Arial"/>
      <family val="2"/>
    </font>
    <font>
      <b/>
      <sz val="11"/>
      <color rgb="FFFF0000"/>
      <name val="Arial"/>
      <family val="2"/>
    </font>
    <font>
      <b/>
      <sz val="10"/>
      <color theme="0"/>
      <name val="Arial"/>
      <family val="2"/>
    </font>
    <font>
      <b/>
      <sz val="11"/>
      <color rgb="FF5A0D37"/>
      <name val="Arial"/>
      <family val="2"/>
    </font>
    <font>
      <sz val="11"/>
      <color rgb="FF5A0D37"/>
      <name val="Arial"/>
      <family val="2"/>
    </font>
    <font>
      <b/>
      <sz val="9"/>
      <color rgb="FF5A0D37"/>
      <name val="Arial"/>
      <family val="2"/>
    </font>
    <font>
      <sz val="10"/>
      <color rgb="FF5A0D37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64042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dotted">
        <color theme="0" tint="-4.9989318521683403E-2"/>
      </bottom>
      <diagonal/>
    </border>
    <border>
      <left/>
      <right/>
      <top style="dotted">
        <color theme="0" tint="-4.9989318521683403E-2"/>
      </top>
      <bottom style="dotted">
        <color theme="0" tint="-4.9989318521683403E-2"/>
      </bottom>
      <diagonal/>
    </border>
    <border>
      <left/>
      <right/>
      <top/>
      <bottom style="dotted">
        <color theme="0" tint="-4.9989318521683403E-2"/>
      </bottom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</cellStyleXfs>
  <cellXfs count="9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4" fillId="0" borderId="0" xfId="0" applyFont="1"/>
    <xf numFmtId="14" fontId="4" fillId="0" borderId="0" xfId="0" applyNumberFormat="1" applyFont="1"/>
    <xf numFmtId="10" fontId="4" fillId="0" borderId="0" xfId="0" applyNumberFormat="1" applyFont="1"/>
    <xf numFmtId="166" fontId="4" fillId="0" borderId="0" xfId="0" applyNumberFormat="1" applyFont="1"/>
    <xf numFmtId="10" fontId="4" fillId="0" borderId="0" xfId="2" applyNumberFormat="1" applyFont="1"/>
    <xf numFmtId="0" fontId="8" fillId="0" borderId="0" xfId="0" applyFont="1"/>
    <xf numFmtId="0" fontId="9" fillId="0" borderId="0" xfId="0" applyFont="1"/>
    <xf numFmtId="164" fontId="4" fillId="0" borderId="0" xfId="1" applyNumberFormat="1" applyFont="1"/>
    <xf numFmtId="43" fontId="4" fillId="0" borderId="0" xfId="1" applyFont="1"/>
    <xf numFmtId="165" fontId="4" fillId="0" borderId="0" xfId="0" applyNumberFormat="1" applyFont="1"/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43" fontId="1" fillId="0" borderId="0" xfId="1" applyFont="1" applyAlignment="1">
      <alignment vertical="center"/>
    </xf>
    <xf numFmtId="0" fontId="3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165" fontId="1" fillId="0" borderId="0" xfId="0" applyNumberFormat="1" applyFont="1" applyAlignment="1">
      <alignment vertical="center"/>
    </xf>
    <xf numFmtId="43" fontId="4" fillId="0" borderId="0" xfId="1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4" fillId="0" borderId="2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43" fontId="6" fillId="0" borderId="2" xfId="1" applyFont="1" applyFill="1" applyBorder="1" applyAlignment="1">
      <alignment vertical="center"/>
    </xf>
    <xf numFmtId="9" fontId="13" fillId="0" borderId="0" xfId="2" applyFont="1" applyFill="1" applyBorder="1" applyAlignment="1">
      <alignment vertical="center"/>
    </xf>
    <xf numFmtId="10" fontId="14" fillId="0" borderId="1" xfId="0" applyNumberFormat="1" applyFont="1" applyBorder="1" applyAlignment="1">
      <alignment vertical="center"/>
    </xf>
    <xf numFmtId="43" fontId="11" fillId="0" borderId="1" xfId="1" applyFont="1" applyFill="1" applyBorder="1" applyAlignment="1">
      <alignment vertical="center"/>
    </xf>
    <xf numFmtId="0" fontId="4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14" fontId="13" fillId="0" borderId="3" xfId="0" applyNumberFormat="1" applyFont="1" applyBorder="1" applyAlignment="1">
      <alignment vertical="center"/>
    </xf>
    <xf numFmtId="43" fontId="13" fillId="0" borderId="3" xfId="1" applyFont="1" applyFill="1" applyBorder="1" applyAlignment="1">
      <alignment vertical="center"/>
    </xf>
    <xf numFmtId="9" fontId="13" fillId="0" borderId="4" xfId="2" applyFont="1" applyFill="1" applyBorder="1" applyAlignment="1">
      <alignment vertical="center"/>
    </xf>
    <xf numFmtId="14" fontId="13" fillId="0" borderId="2" xfId="1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10" fontId="14" fillId="0" borderId="3" xfId="0" applyNumberFormat="1" applyFont="1" applyBorder="1" applyAlignment="1">
      <alignment horizontal="right" vertical="center"/>
    </xf>
    <xf numFmtId="9" fontId="1" fillId="0" borderId="0" xfId="0" applyNumberFormat="1" applyFont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11" fillId="0" borderId="4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168" fontId="14" fillId="0" borderId="5" xfId="0" applyNumberFormat="1" applyFont="1" applyBorder="1" applyAlignment="1">
      <alignment horizontal="right" vertical="center"/>
    </xf>
    <xf numFmtId="167" fontId="14" fillId="0" borderId="4" xfId="2" applyNumberFormat="1" applyFont="1" applyBorder="1" applyAlignment="1">
      <alignment horizontal="right" vertical="center"/>
    </xf>
    <xf numFmtId="43" fontId="1" fillId="0" borderId="0" xfId="0" applyNumberFormat="1" applyFont="1" applyAlignment="1">
      <alignment vertical="center"/>
    </xf>
    <xf numFmtId="0" fontId="1" fillId="2" borderId="1" xfId="0" applyFont="1" applyFill="1" applyBorder="1" applyAlignment="1">
      <alignment vertical="center"/>
    </xf>
    <xf numFmtId="14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10" fontId="1" fillId="0" borderId="0" xfId="2" applyNumberFormat="1" applyFont="1" applyAlignment="1">
      <alignment vertical="center"/>
    </xf>
    <xf numFmtId="10" fontId="11" fillId="0" borderId="0" xfId="0" applyNumberFormat="1" applyFont="1" applyAlignment="1">
      <alignment vertical="center"/>
    </xf>
    <xf numFmtId="14" fontId="1" fillId="0" borderId="0" xfId="1" applyNumberFormat="1" applyFont="1" applyAlignment="1">
      <alignment vertical="center"/>
    </xf>
    <xf numFmtId="10" fontId="11" fillId="0" borderId="0" xfId="2" applyNumberFormat="1" applyFont="1" applyAlignment="1">
      <alignment vertical="center"/>
    </xf>
    <xf numFmtId="167" fontId="1" fillId="0" borderId="0" xfId="2" applyNumberFormat="1" applyFont="1" applyAlignment="1">
      <alignment vertical="center"/>
    </xf>
    <xf numFmtId="14" fontId="11" fillId="0" borderId="0" xfId="0" applyNumberFormat="1" applyFont="1" applyAlignment="1">
      <alignment vertical="center"/>
    </xf>
    <xf numFmtId="165" fontId="1" fillId="0" borderId="0" xfId="2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9" fontId="1" fillId="0" borderId="0" xfId="2" applyFont="1" applyAlignment="1">
      <alignment vertical="center"/>
    </xf>
    <xf numFmtId="165" fontId="11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165" fontId="16" fillId="0" borderId="0" xfId="0" applyNumberFormat="1" applyFont="1" applyAlignment="1">
      <alignment vertical="center"/>
    </xf>
    <xf numFmtId="0" fontId="16" fillId="0" borderId="0" xfId="0" applyFont="1" applyAlignment="1">
      <alignment vertical="center"/>
    </xf>
    <xf numFmtId="0" fontId="18" fillId="0" borderId="1" xfId="0" applyFont="1" applyBorder="1" applyAlignment="1">
      <alignment vertical="center"/>
    </xf>
    <xf numFmtId="0" fontId="19" fillId="0" borderId="1" xfId="0" applyFont="1" applyBorder="1" applyAlignment="1">
      <alignment vertical="center"/>
    </xf>
    <xf numFmtId="0" fontId="20" fillId="0" borderId="1" xfId="0" applyFont="1" applyBorder="1" applyAlignment="1">
      <alignment horizontal="right" vertical="center"/>
    </xf>
    <xf numFmtId="164" fontId="17" fillId="3" borderId="4" xfId="1" applyNumberFormat="1" applyFont="1" applyFill="1" applyBorder="1" applyAlignment="1" applyProtection="1">
      <alignment vertical="center"/>
      <protection locked="0"/>
    </xf>
    <xf numFmtId="164" fontId="17" fillId="3" borderId="0" xfId="1" applyNumberFormat="1" applyFont="1" applyFill="1" applyBorder="1" applyAlignment="1" applyProtection="1">
      <alignment vertical="center"/>
      <protection locked="0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centerContinuous" vertical="center"/>
    </xf>
    <xf numFmtId="0" fontId="18" fillId="0" borderId="0" xfId="0" applyFont="1" applyAlignment="1">
      <alignment horizontal="centerContinuous" vertical="center"/>
    </xf>
    <xf numFmtId="0" fontId="21" fillId="0" borderId="0" xfId="0" applyFont="1" applyAlignment="1">
      <alignment horizontal="centerContinuous" vertical="center"/>
    </xf>
    <xf numFmtId="0" fontId="18" fillId="2" borderId="1" xfId="0" applyFont="1" applyFill="1" applyBorder="1" applyAlignment="1">
      <alignment vertical="center"/>
    </xf>
    <xf numFmtId="0" fontId="20" fillId="2" borderId="1" xfId="0" applyFont="1" applyFill="1" applyBorder="1" applyAlignment="1">
      <alignment horizontal="right" vertical="center"/>
    </xf>
    <xf numFmtId="14" fontId="4" fillId="0" borderId="4" xfId="0" applyNumberFormat="1" applyFont="1" applyBorder="1" applyAlignment="1">
      <alignment vertical="center"/>
    </xf>
    <xf numFmtId="43" fontId="18" fillId="2" borderId="1" xfId="1" applyFont="1" applyFill="1" applyBorder="1" applyAlignment="1" applyProtection="1">
      <alignment horizontal="right" vertical="center"/>
    </xf>
    <xf numFmtId="43" fontId="4" fillId="0" borderId="3" xfId="0" applyNumberFormat="1" applyFont="1" applyBorder="1" applyAlignment="1">
      <alignment vertical="center"/>
    </xf>
    <xf numFmtId="43" fontId="4" fillId="0" borderId="5" xfId="0" applyNumberFormat="1" applyFont="1" applyBorder="1" applyAlignment="1">
      <alignment vertical="center"/>
    </xf>
    <xf numFmtId="43" fontId="4" fillId="0" borderId="4" xfId="1" applyFont="1" applyFill="1" applyBorder="1" applyAlignment="1" applyProtection="1">
      <alignment vertical="center"/>
    </xf>
    <xf numFmtId="43" fontId="18" fillId="0" borderId="1" xfId="0" applyNumberFormat="1" applyFont="1" applyBorder="1" applyAlignment="1">
      <alignment vertical="center"/>
    </xf>
    <xf numFmtId="165" fontId="4" fillId="0" borderId="0" xfId="0" applyNumberFormat="1" applyFont="1" applyAlignment="1">
      <alignment vertical="center"/>
    </xf>
    <xf numFmtId="0" fontId="6" fillId="0" borderId="4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14" fontId="4" fillId="0" borderId="3" xfId="0" applyNumberFormat="1" applyFont="1" applyBorder="1" applyAlignment="1">
      <alignment vertical="center"/>
    </xf>
    <xf numFmtId="0" fontId="1" fillId="0" borderId="0" xfId="0" applyFont="1" applyAlignment="1">
      <alignment horizontal="center"/>
    </xf>
    <xf numFmtId="0" fontId="14" fillId="0" borderId="0" xfId="0" applyFont="1" applyAlignment="1">
      <alignment horizontal="left" vertical="top" wrapText="1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</cellXfs>
  <cellStyles count="4">
    <cellStyle name="Normal" xfId="0" builtinId="0"/>
    <cellStyle name="Normal 2" xfId="3" xr:uid="{6A62C387-40BB-4421-A378-D8CE4A1FCE83}"/>
    <cellStyle name="Percentagem" xfId="2" builtinId="5"/>
    <cellStyle name="Vírgula" xfId="1" builtinId="3"/>
  </cellStyles>
  <dxfs count="1">
    <dxf>
      <font>
        <b/>
        <i/>
        <color rgb="FFFF0000"/>
      </font>
    </dxf>
  </dxfs>
  <tableStyles count="0" defaultTableStyle="TableStyleMedium2" defaultPivotStyle="PivotStyleLight16"/>
  <colors>
    <mruColors>
      <color rgb="FF640429"/>
      <color rgb="FF5A0D37"/>
      <color rgb="FF4B1D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1488410</xdr:colOff>
      <xdr:row>1</xdr:row>
      <xdr:rowOff>152400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EFFEBF8-6804-40B8-B6B2-A597D3974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8410" cy="333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889E9-E9E9-4616-B521-1416309DD89F}">
  <dimension ref="A4:Z44"/>
  <sheetViews>
    <sheetView showGridLines="0" tabSelected="1" zoomScaleNormal="100" workbookViewId="0">
      <selection activeCell="H34" sqref="H34"/>
    </sheetView>
  </sheetViews>
  <sheetFormatPr defaultRowHeight="14.25" x14ac:dyDescent="0.25"/>
  <cols>
    <col min="1" max="1" width="23.28515625" style="2" bestFit="1" customWidth="1"/>
    <col min="2" max="2" width="10.28515625" style="2" bestFit="1" customWidth="1"/>
    <col min="3" max="3" width="6.42578125" style="2" customWidth="1"/>
    <col min="4" max="4" width="11.7109375" style="2" bestFit="1" customWidth="1"/>
    <col min="5" max="5" width="1.28515625" style="2" customWidth="1"/>
    <col min="6" max="6" width="2.28515625" style="2" hidden="1" customWidth="1"/>
    <col min="7" max="7" width="12.42578125" style="37" bestFit="1" customWidth="1"/>
    <col min="8" max="8" width="16.85546875" style="14" bestFit="1" customWidth="1"/>
    <col min="9" max="9" width="5.85546875" style="2" customWidth="1"/>
    <col min="10" max="10" width="19.28515625" style="2" bestFit="1" customWidth="1"/>
    <col min="11" max="12" width="18" style="2" bestFit="1" customWidth="1"/>
    <col min="13" max="13" width="11.85546875" style="2" bestFit="1" customWidth="1"/>
    <col min="14" max="15" width="18.85546875" style="2" customWidth="1"/>
    <col min="16" max="16" width="18.85546875" style="2" bestFit="1" customWidth="1"/>
    <col min="17" max="17" width="18.85546875" style="2" customWidth="1"/>
    <col min="18" max="20" width="12.7109375" style="2" bestFit="1" customWidth="1"/>
    <col min="21" max="21" width="14.5703125" style="2" bestFit="1" customWidth="1"/>
    <col min="22" max="22" width="9.140625" style="2"/>
    <col min="23" max="23" width="11.7109375" style="2" bestFit="1" customWidth="1"/>
    <col min="24" max="24" width="12.85546875" style="2" bestFit="1" customWidth="1"/>
    <col min="25" max="25" width="9.140625" style="2"/>
    <col min="26" max="26" width="14.7109375" style="2" bestFit="1" customWidth="1"/>
    <col min="27" max="16384" width="9.140625" style="2"/>
  </cols>
  <sheetData>
    <row r="4" spans="1:26" x14ac:dyDescent="0.25">
      <c r="C4" s="76"/>
      <c r="D4" s="76"/>
      <c r="E4" s="76"/>
      <c r="F4" s="76"/>
      <c r="G4" s="77"/>
    </row>
    <row r="5" spans="1:26" s="76" customFormat="1" ht="15" x14ac:dyDescent="0.25">
      <c r="A5" s="79" t="s">
        <v>40</v>
      </c>
      <c r="B5" s="78"/>
      <c r="C5" s="78"/>
      <c r="D5" s="78"/>
      <c r="E5" s="78"/>
      <c r="F5" s="78"/>
      <c r="G5" s="78"/>
      <c r="H5" s="80"/>
    </row>
    <row r="6" spans="1:26" s="13" customFormat="1" ht="19.5" thickBot="1" x14ac:dyDescent="0.3">
      <c r="A6" s="75" t="s">
        <v>45</v>
      </c>
      <c r="B6" s="2"/>
      <c r="C6" s="2"/>
      <c r="D6" s="2"/>
      <c r="E6" s="2"/>
      <c r="F6" s="2"/>
      <c r="G6" s="37"/>
      <c r="H6" s="14"/>
      <c r="I6" s="67"/>
    </row>
    <row r="7" spans="1:26" ht="15" x14ac:dyDescent="0.25">
      <c r="A7" s="29" t="s">
        <v>41</v>
      </c>
      <c r="B7" s="30"/>
      <c r="C7" s="30"/>
      <c r="D7" s="30"/>
      <c r="E7" s="30"/>
      <c r="F7" s="30"/>
      <c r="G7" s="39"/>
      <c r="H7" s="92">
        <v>45905</v>
      </c>
      <c r="I7" s="68"/>
      <c r="J7" s="15"/>
    </row>
    <row r="8" spans="1:26" ht="15" x14ac:dyDescent="0.25">
      <c r="A8" s="31" t="s">
        <v>42</v>
      </c>
      <c r="B8" s="32"/>
      <c r="C8" s="32"/>
      <c r="D8" s="32"/>
      <c r="E8" s="32"/>
      <c r="F8" s="32"/>
      <c r="G8" s="40"/>
      <c r="H8" s="83">
        <v>45925</v>
      </c>
      <c r="I8" s="69"/>
    </row>
    <row r="9" spans="1:26" ht="15" x14ac:dyDescent="0.25">
      <c r="A9" s="31" t="s">
        <v>0</v>
      </c>
      <c r="B9" s="32"/>
      <c r="C9" s="32"/>
      <c r="D9" s="32"/>
      <c r="E9" s="32"/>
      <c r="F9" s="32"/>
      <c r="G9" s="40"/>
      <c r="H9" s="91" t="s">
        <v>16</v>
      </c>
      <c r="I9" s="69"/>
      <c r="L9" s="48"/>
      <c r="M9" s="62"/>
      <c r="N9" s="48"/>
      <c r="O9" s="48"/>
    </row>
    <row r="10" spans="1:26" ht="15" x14ac:dyDescent="0.25">
      <c r="A10" s="31" t="s">
        <v>3</v>
      </c>
      <c r="B10" s="32"/>
      <c r="C10" s="32"/>
      <c r="D10" s="32"/>
      <c r="E10" s="32"/>
      <c r="F10" s="32"/>
      <c r="G10" s="40"/>
      <c r="H10" s="91" t="s">
        <v>43</v>
      </c>
      <c r="I10" s="69"/>
    </row>
    <row r="11" spans="1:26" ht="15" x14ac:dyDescent="0.25">
      <c r="A11" s="31" t="s">
        <v>38</v>
      </c>
      <c r="B11" s="32"/>
      <c r="C11" s="32"/>
      <c r="D11" s="32"/>
      <c r="E11" s="32"/>
      <c r="F11" s="32"/>
      <c r="G11" s="40"/>
      <c r="H11" s="90" t="s">
        <v>44</v>
      </c>
      <c r="I11" s="69"/>
      <c r="J11" s="59"/>
      <c r="M11" s="55"/>
      <c r="Q11" s="55"/>
      <c r="R11" s="59"/>
      <c r="S11" s="55"/>
      <c r="T11" s="55"/>
      <c r="U11" s="55"/>
    </row>
    <row r="12" spans="1:26" ht="15" x14ac:dyDescent="0.25">
      <c r="A12" s="31" t="s">
        <v>2</v>
      </c>
      <c r="B12" s="32"/>
      <c r="C12" s="32"/>
      <c r="D12" s="32"/>
      <c r="E12" s="32"/>
      <c r="F12" s="32"/>
      <c r="G12" s="40"/>
      <c r="H12" s="73">
        <v>49500</v>
      </c>
      <c r="I12" s="69"/>
      <c r="L12" s="58"/>
      <c r="M12" s="58"/>
      <c r="N12" s="58"/>
      <c r="O12" s="58"/>
      <c r="R12" s="53"/>
      <c r="U12" s="64"/>
    </row>
    <row r="13" spans="1:26" ht="15" x14ac:dyDescent="0.25">
      <c r="A13" s="14" t="s">
        <v>1</v>
      </c>
      <c r="H13" s="74">
        <v>5</v>
      </c>
      <c r="I13" s="69"/>
      <c r="L13" s="58"/>
      <c r="M13" s="58"/>
      <c r="N13" s="58"/>
      <c r="O13" s="58"/>
      <c r="R13" s="53"/>
      <c r="U13" s="64"/>
    </row>
    <row r="14" spans="1:26" ht="15.75" thickBot="1" x14ac:dyDescent="0.3">
      <c r="A14" s="81" t="s">
        <v>46</v>
      </c>
      <c r="B14" s="54"/>
      <c r="C14" s="54"/>
      <c r="D14" s="54"/>
      <c r="E14" s="54"/>
      <c r="F14" s="54"/>
      <c r="G14" s="82" t="s">
        <v>25</v>
      </c>
      <c r="H14" s="84">
        <f>IF(H13&lt;=4.99999,"Qtd mín. 5",H12*H13)</f>
        <v>247500</v>
      </c>
      <c r="I14" s="15"/>
      <c r="J14" s="53"/>
      <c r="L14" s="18"/>
      <c r="M14" s="18"/>
      <c r="N14" s="18"/>
      <c r="O14" s="18"/>
      <c r="P14" s="15"/>
      <c r="Q14" s="53"/>
      <c r="R14" s="15"/>
      <c r="S14" s="15"/>
      <c r="T14" s="15"/>
      <c r="U14" s="15"/>
      <c r="Z14" s="18"/>
    </row>
    <row r="15" spans="1:26" ht="15" x14ac:dyDescent="0.25">
      <c r="A15" s="21"/>
      <c r="I15" s="15"/>
      <c r="J15" s="15"/>
      <c r="L15" s="18"/>
      <c r="M15" s="18"/>
      <c r="N15" s="18"/>
      <c r="O15" s="18"/>
      <c r="P15" s="60"/>
      <c r="Q15" s="60"/>
      <c r="T15" s="57"/>
      <c r="U15" s="57"/>
    </row>
    <row r="16" spans="1:26" ht="15.75" thickBot="1" x14ac:dyDescent="0.3">
      <c r="A16" s="70" t="s">
        <v>47</v>
      </c>
      <c r="B16" s="17"/>
      <c r="C16" s="17"/>
      <c r="D16" s="17"/>
      <c r="E16" s="17"/>
      <c r="F16" s="17"/>
      <c r="G16" s="38"/>
      <c r="H16" s="24"/>
      <c r="I16" s="18"/>
      <c r="J16" s="66"/>
      <c r="K16" s="66"/>
      <c r="L16" s="18"/>
      <c r="M16" s="18"/>
      <c r="N16" s="18"/>
      <c r="O16" s="63"/>
      <c r="P16" s="57"/>
      <c r="Q16" s="15"/>
      <c r="R16" s="15"/>
      <c r="S16" s="15"/>
      <c r="T16" s="15"/>
      <c r="U16" s="15"/>
    </row>
    <row r="17" spans="1:21" x14ac:dyDescent="0.25">
      <c r="A17" s="29" t="s">
        <v>48</v>
      </c>
      <c r="B17" s="30"/>
      <c r="C17" s="30"/>
      <c r="D17" s="30"/>
      <c r="E17" s="30"/>
      <c r="F17" s="30"/>
      <c r="G17" s="42" t="s">
        <v>51</v>
      </c>
      <c r="H17" s="85">
        <f>+((H14)*0.5%)*1.14</f>
        <v>1410.7499999999998</v>
      </c>
      <c r="J17" s="18"/>
      <c r="K17" s="18"/>
      <c r="L17" s="18"/>
      <c r="M17" s="15"/>
      <c r="N17" s="15"/>
      <c r="O17" s="15"/>
      <c r="P17" s="57"/>
      <c r="Q17" s="18"/>
      <c r="S17" s="61"/>
    </row>
    <row r="18" spans="1:21" x14ac:dyDescent="0.25">
      <c r="A18" s="49" t="s">
        <v>52</v>
      </c>
      <c r="B18" s="50"/>
      <c r="C18" s="50"/>
      <c r="D18" s="50"/>
      <c r="E18" s="50"/>
      <c r="F18" s="50"/>
      <c r="G18" s="51" t="s">
        <v>50</v>
      </c>
      <c r="H18" s="86">
        <f>+((H14)*0.2%)*1.14</f>
        <v>564.29999999999995</v>
      </c>
      <c r="P18" s="18"/>
      <c r="Q18" s="18"/>
      <c r="U18" s="65"/>
    </row>
    <row r="19" spans="1:21" x14ac:dyDescent="0.25">
      <c r="A19" s="31" t="s">
        <v>53</v>
      </c>
      <c r="B19" s="32"/>
      <c r="C19" s="32"/>
      <c r="D19" s="32"/>
      <c r="E19" s="32"/>
      <c r="F19" s="32"/>
      <c r="G19" s="52" t="s">
        <v>49</v>
      </c>
      <c r="H19" s="87">
        <f>+((H14)*0.045%)*1.14</f>
        <v>126.96749999999999</v>
      </c>
    </row>
    <row r="20" spans="1:21" ht="15.75" thickBot="1" x14ac:dyDescent="0.3">
      <c r="A20" s="70" t="s">
        <v>32</v>
      </c>
      <c r="B20" s="17"/>
      <c r="C20" s="17"/>
      <c r="D20" s="17"/>
      <c r="E20" s="17"/>
      <c r="F20" s="17"/>
      <c r="G20" s="72" t="s">
        <v>25</v>
      </c>
      <c r="H20" s="88">
        <f>SUM(H17:H19)</f>
        <v>2102.0174999999999</v>
      </c>
      <c r="I20" s="18"/>
      <c r="J20" s="18"/>
      <c r="U20" s="57"/>
    </row>
    <row r="21" spans="1:21" x14ac:dyDescent="0.25">
      <c r="A21" s="14"/>
      <c r="G21" s="43"/>
      <c r="H21" s="89"/>
    </row>
    <row r="22" spans="1:21" ht="15.75" thickBot="1" x14ac:dyDescent="0.3">
      <c r="A22" s="70" t="s">
        <v>39</v>
      </c>
      <c r="B22" s="71"/>
      <c r="C22" s="71"/>
      <c r="D22" s="71"/>
      <c r="E22" s="71"/>
      <c r="F22" s="71"/>
      <c r="G22" s="72" t="s">
        <v>25</v>
      </c>
      <c r="H22" s="88">
        <f>+H14+H20</f>
        <v>249602.01749999999</v>
      </c>
      <c r="J22" s="15"/>
    </row>
    <row r="23" spans="1:21" hidden="1" x14ac:dyDescent="0.25"/>
    <row r="24" spans="1:21" ht="15.75" hidden="1" thickBot="1" x14ac:dyDescent="0.3">
      <c r="A24" s="16" t="s">
        <v>33</v>
      </c>
      <c r="B24" s="17"/>
      <c r="C24" s="17"/>
      <c r="D24" s="17"/>
      <c r="E24" s="17"/>
      <c r="F24" s="17"/>
      <c r="G24" s="38"/>
      <c r="H24" s="24"/>
    </row>
    <row r="25" spans="1:21" ht="15" hidden="1" thickBot="1" x14ac:dyDescent="0.3">
      <c r="A25" s="22" t="s">
        <v>34</v>
      </c>
      <c r="B25" s="23"/>
      <c r="C25" s="23"/>
      <c r="D25" s="36" t="e">
        <f>IF(#REF!=0,0,COUPNCD('Simulação de Investimentos'!H8,'Simulação de Investimentos'!#REF!,2,3))</f>
        <v>#REF!</v>
      </c>
      <c r="E25" s="23"/>
      <c r="F25" s="23"/>
      <c r="G25" s="44" t="s">
        <v>25</v>
      </c>
      <c r="H25" s="25" t="e">
        <f>IF(H9='Dados de Fórmulas'!D9='Dados de Fórmulas'!D10,0,(((H12*#REF!*(#REF!/2))*(1-G17))*(1-#REF!)))</f>
        <v>#REF!</v>
      </c>
    </row>
    <row r="26" spans="1:21" hidden="1" x14ac:dyDescent="0.25">
      <c r="A26" s="29" t="s">
        <v>35</v>
      </c>
      <c r="B26" s="30"/>
      <c r="C26" s="30"/>
      <c r="D26" s="33"/>
      <c r="E26" s="30"/>
      <c r="F26" s="30"/>
      <c r="G26" s="45"/>
      <c r="H26" s="34" t="e">
        <f>IF(#REF!=0,0,H25*(COUPNUM(H8,#REF!,2,3)))</f>
        <v>#REF!</v>
      </c>
    </row>
    <row r="27" spans="1:21" ht="15" hidden="1" x14ac:dyDescent="0.25">
      <c r="A27" s="31" t="s">
        <v>36</v>
      </c>
      <c r="B27" s="32"/>
      <c r="C27" s="32"/>
      <c r="D27" s="32"/>
      <c r="E27" s="32"/>
      <c r="F27" s="32"/>
      <c r="G27" s="46"/>
      <c r="H27" s="35" t="e">
        <f>(H29/H22)</f>
        <v>#REF!</v>
      </c>
    </row>
    <row r="28" spans="1:21" ht="14.25" hidden="1" customHeight="1" x14ac:dyDescent="0.25">
      <c r="A28" s="14"/>
      <c r="G28" s="47"/>
      <c r="H28" s="26"/>
    </row>
    <row r="29" spans="1:21" ht="16.5" hidden="1" customHeight="1" thickBot="1" x14ac:dyDescent="0.3">
      <c r="A29" s="20" t="s">
        <v>37</v>
      </c>
      <c r="B29" s="17"/>
      <c r="C29" s="17"/>
      <c r="D29" s="27">
        <v>2E-3</v>
      </c>
      <c r="E29" s="17"/>
      <c r="F29" s="17"/>
      <c r="G29" s="41" t="s">
        <v>25</v>
      </c>
      <c r="H29" s="28" t="e" cm="1">
        <f t="array" ref="H29">(IF(H9='Dados de Fórmulas'!D9='Dados de Fórmulas'!D10,NA,('Simulação de Investimentos'!H12*'Simulação de Investimentos'!#REF!))*(1-D29))+H26</f>
        <v>#REF!</v>
      </c>
    </row>
    <row r="30" spans="1:21" x14ac:dyDescent="0.25">
      <c r="H30" s="2"/>
      <c r="J30" s="18"/>
    </row>
    <row r="31" spans="1:21" ht="10.5" customHeight="1" x14ac:dyDescent="0.25">
      <c r="I31" s="53"/>
      <c r="J31" s="15"/>
      <c r="K31" s="18"/>
    </row>
    <row r="32" spans="1:21" ht="54.75" customHeight="1" x14ac:dyDescent="0.25">
      <c r="A32" s="94" t="s">
        <v>54</v>
      </c>
      <c r="B32" s="94"/>
      <c r="C32" s="94"/>
      <c r="D32" s="94"/>
      <c r="E32" s="94"/>
      <c r="F32" s="94"/>
      <c r="G32" s="94"/>
      <c r="H32" s="94"/>
      <c r="I32" s="18"/>
    </row>
    <row r="33" spans="1:10" ht="33.75" customHeight="1" x14ac:dyDescent="0.25">
      <c r="A33" s="94" t="s">
        <v>55</v>
      </c>
      <c r="B33" s="94"/>
      <c r="C33" s="94"/>
      <c r="D33" s="94"/>
      <c r="E33" s="94"/>
      <c r="F33" s="94"/>
      <c r="G33" s="94"/>
      <c r="H33" s="94"/>
    </row>
    <row r="34" spans="1:10" ht="19.5" customHeight="1" x14ac:dyDescent="0.2">
      <c r="B34" s="93"/>
      <c r="C34" s="93"/>
      <c r="D34" s="93"/>
      <c r="E34" s="93"/>
      <c r="F34" s="93"/>
      <c r="G34" s="93"/>
      <c r="H34" s="2"/>
      <c r="J34" s="15"/>
    </row>
    <row r="35" spans="1:10" x14ac:dyDescent="0.25">
      <c r="I35" s="18"/>
      <c r="J35" s="18"/>
    </row>
    <row r="38" spans="1:10" x14ac:dyDescent="0.25">
      <c r="D38" s="56"/>
    </row>
    <row r="39" spans="1:10" x14ac:dyDescent="0.25">
      <c r="A39" s="56"/>
      <c r="H39" s="19"/>
    </row>
    <row r="41" spans="1:10" x14ac:dyDescent="0.25">
      <c r="B41" s="56"/>
    </row>
    <row r="44" spans="1:10" x14ac:dyDescent="0.25">
      <c r="B44" s="56"/>
    </row>
  </sheetData>
  <sheetProtection algorithmName="SHA-512" hashValue="sZRKSkQjVff2/cz+8aK5WdxpVxtdR4cwoXV1Qc+AOtDYFqOAcwTp4gAEmUE8RICQqzqDUtAfXru8Xb3orgOa8g==" saltValue="vvtWm26X/d9YWqwPtyqhOA==" spinCount="100000" sheet="1" formatCells="0" formatColumns="0" formatRows="0" insertColumns="0" insertRows="0" insertHyperlinks="0" deleteColumns="0" deleteRows="0" sort="0" autoFilter="0" pivotTables="0"/>
  <mergeCells count="3">
    <mergeCell ref="B34:G34"/>
    <mergeCell ref="A32:H32"/>
    <mergeCell ref="A33:H33"/>
  </mergeCells>
  <conditionalFormatting sqref="H13">
    <cfRule type="expression" dxfId="0" priority="1">
      <formula>$H$14="Qtd mínima"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A728B-61BA-4D87-953D-2306448E708F}">
  <dimension ref="A1:D24"/>
  <sheetViews>
    <sheetView workbookViewId="0">
      <selection activeCell="C5" sqref="C5"/>
    </sheetView>
  </sheetViews>
  <sheetFormatPr defaultRowHeight="12.75" x14ac:dyDescent="0.2"/>
  <cols>
    <col min="1" max="1" width="16.85546875" style="9" bestFit="1" customWidth="1"/>
    <col min="2" max="2" width="17.85546875" style="9" bestFit="1" customWidth="1"/>
    <col min="3" max="3" width="16.5703125" style="9" bestFit="1" customWidth="1"/>
    <col min="4" max="16384" width="9.140625" style="9"/>
  </cols>
  <sheetData>
    <row r="1" spans="1:4" x14ac:dyDescent="0.2">
      <c r="A1" s="8" t="s">
        <v>5</v>
      </c>
    </row>
    <row r="2" spans="1:4" ht="14.25" x14ac:dyDescent="0.2">
      <c r="A2" s="3">
        <f>+WEEKDAY('Simulação de Investimentos'!H7,2)</f>
        <v>5</v>
      </c>
      <c r="B2" s="1"/>
      <c r="C2" s="1"/>
      <c r="D2" s="1"/>
    </row>
    <row r="3" spans="1:4" ht="14.25" x14ac:dyDescent="0.2">
      <c r="A3" s="8" t="s">
        <v>4</v>
      </c>
      <c r="B3" s="95" t="s">
        <v>28</v>
      </c>
      <c r="C3" s="95"/>
      <c r="D3" s="1"/>
    </row>
    <row r="4" spans="1:4" ht="14.25" x14ac:dyDescent="0.2">
      <c r="A4" s="9" t="s">
        <v>6</v>
      </c>
      <c r="B4" s="3" t="s">
        <v>23</v>
      </c>
      <c r="C4" s="4" t="e">
        <f>COUPNCD('Simulação de Investimentos'!H8,'Simulação de Investimentos'!#REF!,2,3)</f>
        <v>#REF!</v>
      </c>
      <c r="D4" s="1"/>
    </row>
    <row r="5" spans="1:4" ht="14.25" x14ac:dyDescent="0.2">
      <c r="A5" s="9" t="s">
        <v>7</v>
      </c>
      <c r="B5" s="3" t="s">
        <v>24</v>
      </c>
      <c r="C5" s="4" t="e">
        <f>COUPPCD('Simulação de Investimentos'!H8,'Simulação de Investimentos'!#REF!,2,3)</f>
        <v>#REF!</v>
      </c>
      <c r="D5" s="1"/>
    </row>
    <row r="6" spans="1:4" ht="14.25" x14ac:dyDescent="0.2">
      <c r="B6" s="3" t="s">
        <v>26</v>
      </c>
      <c r="C6" s="10" t="e">
        <f>+C4-C5</f>
        <v>#REF!</v>
      </c>
      <c r="D6" s="1"/>
    </row>
    <row r="7" spans="1:4" ht="14.25" x14ac:dyDescent="0.2">
      <c r="A7" s="8" t="s">
        <v>8</v>
      </c>
      <c r="B7" s="3" t="s">
        <v>27</v>
      </c>
      <c r="C7" s="11" t="e">
        <f>IF('Simulação de Investimentos'!H9=B8,('Simulação de Investimentos'!#REF!*1254.02118)*'Simulação de Investimentos'!#REF!*('Simulação de Investimentos'!#REF!/100),('Simulação de Investimentos'!H12/100)*'Simulação de Investimentos'!#REF!*'Simulação de Investimentos'!#REF!/1000)</f>
        <v>#REF!</v>
      </c>
      <c r="D7" s="1"/>
    </row>
    <row r="8" spans="1:4" ht="14.25" x14ac:dyDescent="0.2">
      <c r="A8" s="9" t="s">
        <v>9</v>
      </c>
      <c r="B8" s="3" t="s">
        <v>19</v>
      </c>
      <c r="D8" s="1"/>
    </row>
    <row r="9" spans="1:4" ht="14.25" x14ac:dyDescent="0.2">
      <c r="A9" s="9" t="s">
        <v>10</v>
      </c>
      <c r="B9" s="1" t="s">
        <v>16</v>
      </c>
      <c r="C9" s="11" t="s">
        <v>22</v>
      </c>
      <c r="D9" s="1" t="s">
        <v>16</v>
      </c>
    </row>
    <row r="10" spans="1:4" ht="14.25" x14ac:dyDescent="0.2">
      <c r="B10" s="96" t="s">
        <v>29</v>
      </c>
      <c r="C10" s="96"/>
      <c r="D10" s="1" t="s">
        <v>22</v>
      </c>
    </row>
    <row r="11" spans="1:4" x14ac:dyDescent="0.2">
      <c r="A11" s="8" t="s">
        <v>11</v>
      </c>
      <c r="B11" s="9" t="s">
        <v>16</v>
      </c>
      <c r="C11" s="5">
        <v>4.4999999999999997E-3</v>
      </c>
    </row>
    <row r="12" spans="1:4" x14ac:dyDescent="0.2">
      <c r="A12" s="9" t="s">
        <v>12</v>
      </c>
      <c r="B12" s="9" t="s">
        <v>20</v>
      </c>
      <c r="C12" s="5">
        <v>3.0000000000000001E-3</v>
      </c>
    </row>
    <row r="13" spans="1:4" x14ac:dyDescent="0.2">
      <c r="A13" s="9" t="s">
        <v>13</v>
      </c>
      <c r="B13" s="9" t="s">
        <v>17</v>
      </c>
      <c r="C13" s="5">
        <v>4.4999999999999997E-3</v>
      </c>
    </row>
    <row r="14" spans="1:4" x14ac:dyDescent="0.2">
      <c r="A14" s="9" t="s">
        <v>14</v>
      </c>
      <c r="B14" s="9" t="s">
        <v>18</v>
      </c>
      <c r="C14" s="5">
        <v>3.0000000000000001E-3</v>
      </c>
    </row>
    <row r="15" spans="1:4" x14ac:dyDescent="0.2">
      <c r="A15" s="9" t="s">
        <v>15</v>
      </c>
      <c r="B15" s="9" t="s">
        <v>19</v>
      </c>
      <c r="C15" s="5">
        <v>3.0000000000000001E-3</v>
      </c>
    </row>
    <row r="16" spans="1:4" x14ac:dyDescent="0.2">
      <c r="B16" s="9" t="s">
        <v>21</v>
      </c>
      <c r="C16" s="5">
        <v>3.0000000000000001E-3</v>
      </c>
    </row>
    <row r="17" spans="1:4" x14ac:dyDescent="0.2">
      <c r="A17" s="8" t="s">
        <v>0</v>
      </c>
      <c r="B17" s="9" t="s">
        <v>22</v>
      </c>
      <c r="C17" s="5">
        <v>4.4999999999999997E-3</v>
      </c>
    </row>
    <row r="18" spans="1:4" x14ac:dyDescent="0.2">
      <c r="A18" s="9" t="s">
        <v>16</v>
      </c>
      <c r="B18" s="7">
        <f>VLOOKUP('Simulação de Investimentos'!H9,B11:C17,2,TRUE)</f>
        <v>4.4999999999999997E-3</v>
      </c>
      <c r="C18" s="3"/>
    </row>
    <row r="19" spans="1:4" x14ac:dyDescent="0.2">
      <c r="A19" s="9" t="s">
        <v>20</v>
      </c>
      <c r="B19" s="3" t="s">
        <v>9</v>
      </c>
      <c r="C19" s="3"/>
    </row>
    <row r="20" spans="1:4" x14ac:dyDescent="0.2">
      <c r="A20" s="9" t="s">
        <v>17</v>
      </c>
      <c r="B20" s="96" t="s">
        <v>30</v>
      </c>
      <c r="C20" s="96"/>
    </row>
    <row r="21" spans="1:4" x14ac:dyDescent="0.2">
      <c r="A21" s="9" t="s">
        <v>18</v>
      </c>
      <c r="B21" s="5" t="str">
        <f>+'Simulação de Investimentos'!G19</f>
        <v>0,045% +IVA%</v>
      </c>
      <c r="C21" s="12" t="e">
        <f>'Simulação de Investimentos'!H14*'Simulação de Investimentos'!G19</f>
        <v>#VALUE!</v>
      </c>
    </row>
    <row r="22" spans="1:4" x14ac:dyDescent="0.2">
      <c r="A22" s="9" t="s">
        <v>19</v>
      </c>
      <c r="B22" s="96" t="s">
        <v>31</v>
      </c>
      <c r="C22" s="96"/>
      <c r="D22" s="3"/>
    </row>
    <row r="23" spans="1:4" x14ac:dyDescent="0.2">
      <c r="A23" s="9" t="s">
        <v>21</v>
      </c>
      <c r="B23" s="5" t="e">
        <f>+'Simulação de Investimentos'!#REF!</f>
        <v>#REF!</v>
      </c>
      <c r="C23" s="6" t="e">
        <f>+'Simulação de Investimentos'!#REF!*B23</f>
        <v>#REF!</v>
      </c>
      <c r="D23" s="3"/>
    </row>
    <row r="24" spans="1:4" x14ac:dyDescent="0.2">
      <c r="A24" s="9" t="s">
        <v>22</v>
      </c>
      <c r="B24" s="3" t="s">
        <v>6</v>
      </c>
      <c r="C24" s="3"/>
      <c r="D24" s="3"/>
    </row>
  </sheetData>
  <mergeCells count="4">
    <mergeCell ref="B3:C3"/>
    <mergeCell ref="B10:C10"/>
    <mergeCell ref="B20:C20"/>
    <mergeCell ref="B22:C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Simulação de Investimentos</vt:lpstr>
      <vt:lpstr>Dados de Fórmulas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Vanilson Chindumbo</dc:creator>
  <cp:lastModifiedBy>Joice Valente</cp:lastModifiedBy>
  <cp:lastPrinted>2025-08-21T15:28:55Z</cp:lastPrinted>
  <dcterms:created xsi:type="dcterms:W3CDTF">2024-01-30T10:59:42Z</dcterms:created>
  <dcterms:modified xsi:type="dcterms:W3CDTF">2025-09-02T07:10:14Z</dcterms:modified>
</cp:coreProperties>
</file>